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현재_통합_문서" defaultThemeVersion="124226"/>
  <bookViews>
    <workbookView xWindow="4200" yWindow="-210" windowWidth="19230" windowHeight="20490" activeTab="2"/>
  </bookViews>
  <sheets>
    <sheet name="사용법" sheetId="8" r:id="rId1"/>
    <sheet name="1.휴일설정" sheetId="9" r:id="rId2"/>
    <sheet name="2.직원급여 계산" sheetId="5" r:id="rId3"/>
    <sheet name="h" sheetId="7" state="hidden" r:id="rId4"/>
  </sheets>
  <functionGroups builtInGroupCount="17"/>
  <definedNames>
    <definedName name="급여">표2_5[[#Headers],[기준월]]</definedName>
    <definedName name="기본항목">'2.직원급여 계산'!$A$4</definedName>
    <definedName name="휴일">표1[[#Headers],[휴일]]</definedName>
  </definedNames>
  <calcPr calcId="145621"/>
</workbook>
</file>

<file path=xl/calcChain.xml><?xml version="1.0" encoding="utf-8"?>
<calcChain xmlns="http://schemas.openxmlformats.org/spreadsheetml/2006/main">
  <c r="B8" i="5" l="1"/>
  <c r="C3" i="9" l="1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2" i="9"/>
  <c r="I36" i="5" l="1"/>
  <c r="D29" i="5" l="1"/>
  <c r="F29" i="5" s="1"/>
  <c r="F33" i="5"/>
  <c r="F32" i="5"/>
  <c r="D32" i="5"/>
  <c r="D30" i="5"/>
  <c r="D31" i="5" s="1"/>
  <c r="F31" i="5" s="1"/>
  <c r="D34" i="5" l="1"/>
  <c r="F30" i="5"/>
  <c r="F34" i="5" s="1"/>
  <c r="G20" i="5"/>
  <c r="D26" i="5"/>
  <c r="E26" i="5"/>
  <c r="G17" i="5" l="1"/>
  <c r="G24" i="5"/>
  <c r="G18" i="5"/>
  <c r="G14" i="5"/>
  <c r="G21" i="5"/>
  <c r="G16" i="5"/>
  <c r="G22" i="5"/>
  <c r="G25" i="5"/>
  <c r="H17" i="5"/>
  <c r="H21" i="5"/>
  <c r="H25" i="5"/>
  <c r="H18" i="5"/>
  <c r="H22" i="5"/>
  <c r="H15" i="5"/>
  <c r="H19" i="5"/>
  <c r="H23" i="5"/>
  <c r="H16" i="5"/>
  <c r="H20" i="5"/>
  <c r="H24" i="5"/>
  <c r="H14" i="5"/>
  <c r="G23" i="5"/>
  <c r="G19" i="5"/>
  <c r="G15" i="5"/>
  <c r="C25" i="5"/>
  <c r="C26" i="5" s="1"/>
  <c r="B26" i="5"/>
  <c r="I28" i="5" l="1"/>
  <c r="I30" i="5" s="1"/>
  <c r="I31" i="5" s="1"/>
  <c r="I37" i="5" s="1"/>
  <c r="G26" i="5"/>
  <c r="H26" i="5"/>
  <c r="I22" i="5" l="1"/>
  <c r="J22" i="5" s="1"/>
  <c r="I20" i="5" l="1"/>
  <c r="J20" i="5" s="1"/>
  <c r="I14" i="5"/>
  <c r="J14" i="5" s="1"/>
  <c r="I23" i="5"/>
  <c r="J23" i="5" s="1"/>
  <c r="I24" i="5"/>
  <c r="J24" i="5" s="1"/>
  <c r="I25" i="5"/>
  <c r="J25" i="5" s="1"/>
  <c r="I15" i="5"/>
  <c r="J15" i="5" s="1"/>
  <c r="I16" i="5"/>
  <c r="J16" i="5" s="1"/>
  <c r="I17" i="5"/>
  <c r="J17" i="5" s="1"/>
  <c r="I18" i="5"/>
  <c r="J18" i="5" s="1"/>
  <c r="I19" i="5"/>
  <c r="J19" i="5" s="1"/>
  <c r="I21" i="5"/>
  <c r="J21" i="5" s="1"/>
  <c r="I26" i="5" l="1"/>
  <c r="J26" i="5"/>
  <c r="I38" i="5" s="1"/>
  <c r="I32" i="5" l="1"/>
</calcChain>
</file>

<file path=xl/comments1.xml><?xml version="1.0" encoding="utf-8"?>
<comments xmlns="http://schemas.openxmlformats.org/spreadsheetml/2006/main">
  <authors>
    <author>dikafryo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노랑색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  <r>
          <rPr>
            <sz val="9"/>
            <color indexed="81"/>
            <rFont val="Tahoma"/>
            <family val="2"/>
          </rPr>
          <t xml:space="preserve">.. </t>
        </r>
        <r>
          <rPr>
            <sz val="9"/>
            <color indexed="81"/>
            <rFont val="돋움"/>
            <family val="3"/>
            <charset val="129"/>
          </rPr>
          <t>국경일을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쓴다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일요일은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알아서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쓰자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이칸은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중요하지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않음</t>
        </r>
      </text>
    </comment>
  </commentList>
</comments>
</file>

<file path=xl/comments2.xml><?xml version="1.0" encoding="utf-8"?>
<comments xmlns="http://schemas.openxmlformats.org/spreadsheetml/2006/main">
  <authors>
    <author>dikafryo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4</t>
        </r>
        <r>
          <rPr>
            <sz val="9"/>
            <color indexed="81"/>
            <rFont val="돋움"/>
            <family val="3"/>
            <charset val="129"/>
          </rPr>
          <t>대보험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월기준급여액을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쓰세요</t>
        </r>
        <r>
          <rPr>
            <sz val="9"/>
            <color indexed="81"/>
            <rFont val="Tahoma"/>
            <family val="2"/>
          </rPr>
          <t>.
[</t>
        </r>
        <r>
          <rPr>
            <sz val="9"/>
            <color indexed="81"/>
            <rFont val="돋움"/>
            <family val="3"/>
            <charset val="129"/>
          </rPr>
          <t>월기준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급여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방식</t>
        </r>
        <r>
          <rPr>
            <sz val="9"/>
            <color indexed="81"/>
            <rFont val="Tahoma"/>
            <family val="2"/>
          </rPr>
          <t xml:space="preserve">]
1. </t>
        </r>
        <r>
          <rPr>
            <sz val="9"/>
            <color indexed="81"/>
            <rFont val="돋움"/>
            <family val="3"/>
            <charset val="129"/>
          </rPr>
          <t>처음으로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시작하는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월차수당을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작년에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년간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연봉액을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좋음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차선책으로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자동계산을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매년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대보험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정산으로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기준급여가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변동될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있음
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주차는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근무시작일을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입력하고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주차계산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버튼을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눌러서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계산해주세요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>.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작성시
</t>
        </r>
        <r>
          <rPr>
            <sz val="9"/>
            <color indexed="81"/>
            <rFont val="Tahoma"/>
            <family val="2"/>
          </rPr>
          <t xml:space="preserve">1.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항목은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예상금액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이라고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되어있음</t>
        </r>
        <r>
          <rPr>
            <sz val="9"/>
            <color indexed="81"/>
            <rFont val="Tahoma"/>
            <family val="2"/>
          </rPr>
          <t xml:space="preserve">.
2. </t>
        </r>
        <r>
          <rPr>
            <sz val="9"/>
            <color indexed="81"/>
            <rFont val="돋움"/>
            <family val="3"/>
            <charset val="129"/>
          </rPr>
          <t>만약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급여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원인행위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쓰세요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인건비지급액은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틀릴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수기로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>.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근무일수</t>
        </r>
        <r>
          <rPr>
            <sz val="9"/>
            <color indexed="81"/>
            <rFont val="Tahoma"/>
            <family val="2"/>
          </rPr>
          <t xml:space="preserve"> + </t>
        </r>
        <r>
          <rPr>
            <sz val="9"/>
            <color indexed="81"/>
            <rFont val="돋움"/>
            <family val="3"/>
            <charset val="129"/>
          </rPr>
          <t>주차수로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자동계산되나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쓰셔도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월차는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만근일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월차수당을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만근이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0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>. (</t>
        </r>
        <r>
          <rPr>
            <sz val="9"/>
            <color indexed="81"/>
            <rFont val="돋움"/>
            <family val="3"/>
            <charset val="129"/>
          </rPr>
          <t>기본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입력됨</t>
        </r>
        <r>
          <rPr>
            <sz val="9"/>
            <color indexed="81"/>
            <rFont val="Tahoma"/>
            <family val="2"/>
          </rPr>
          <t>)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기관부담금은</t>
        </r>
        <r>
          <rPr>
            <sz val="9"/>
            <color indexed="81"/>
            <rFont val="Tahoma"/>
            <family val="2"/>
          </rPr>
          <t xml:space="preserve"> 
4</t>
        </r>
        <r>
          <rPr>
            <sz val="9"/>
            <color indexed="81"/>
            <rFont val="돋움"/>
            <family val="3"/>
            <charset val="129"/>
          </rPr>
          <t>대보험에서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기관부담금을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가져옵니다</t>
        </r>
        <r>
          <rPr>
            <sz val="9"/>
            <color indexed="81"/>
            <rFont val="Tahoma"/>
            <family val="2"/>
          </rPr>
          <t>.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지출을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잔액입니다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자동계산됩니다</t>
        </r>
        <r>
          <rPr>
            <sz val="9"/>
            <color indexed="81"/>
            <rFont val="Tahoma"/>
            <family val="2"/>
          </rPr>
          <t>.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 + </t>
        </r>
        <r>
          <rPr>
            <sz val="9"/>
            <color indexed="81"/>
            <rFont val="돋움"/>
            <family val="3"/>
            <charset val="129"/>
          </rPr>
          <t>기관부담금에
퇴직시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월차수당까지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감안하고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예산입니다</t>
        </r>
        <r>
          <rPr>
            <sz val="9"/>
            <color indexed="81"/>
            <rFont val="Tahoma"/>
            <family val="2"/>
          </rPr>
          <t xml:space="preserve">.
* </t>
        </r>
        <r>
          <rPr>
            <sz val="9"/>
            <color indexed="81"/>
            <rFont val="돋움"/>
            <family val="3"/>
            <charset val="129"/>
          </rPr>
          <t>여기에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돈으로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퇴직금을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이곳에는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월차를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메모할수있는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곳입니다</t>
        </r>
        <r>
          <rPr>
            <sz val="9"/>
            <color indexed="81"/>
            <rFont val="Tahoma"/>
            <family val="2"/>
          </rPr>
          <t xml:space="preserve">.
 </t>
        </r>
        <r>
          <rPr>
            <sz val="9"/>
            <color indexed="81"/>
            <rFont val="돋움"/>
            <family val="3"/>
            <charset val="129"/>
          </rPr>
          <t>월차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사용일과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몇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썼는지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체크해두셨다가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월차수당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참고하세요</t>
        </r>
        <r>
          <rPr>
            <sz val="9"/>
            <color indexed="81"/>
            <rFont val="Tahoma"/>
            <family val="2"/>
          </rPr>
          <t>.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4</t>
        </r>
        <r>
          <rPr>
            <sz val="9"/>
            <color indexed="81"/>
            <rFont val="돋움"/>
            <family val="3"/>
            <charset val="129"/>
          </rPr>
          <t>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월기준급여로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만약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틀리거나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대보험만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적당히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수정하세요</t>
        </r>
        <r>
          <rPr>
            <sz val="9"/>
            <color indexed="81"/>
            <rFont val="Tahoma"/>
            <family val="2"/>
          </rPr>
          <t>.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적립되어있던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퇴직금액을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쓰세요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0
</t>
        </r>
      </text>
    </comment>
    <comment ref="H35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퇴직금적금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쓰세요</t>
        </r>
        <r>
          <rPr>
            <sz val="9"/>
            <color indexed="81"/>
            <rFont val="Tahoma"/>
            <family val="2"/>
          </rPr>
          <t>.</t>
        </r>
      </text>
    </comment>
    <comment ref="H36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총지급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퇴직적립금
</t>
        </r>
        <r>
          <rPr>
            <sz val="9"/>
            <color indexed="81"/>
            <rFont val="Tahoma"/>
            <family val="2"/>
          </rPr>
          <t xml:space="preserve">= </t>
        </r>
        <r>
          <rPr>
            <sz val="9"/>
            <color indexed="81"/>
            <rFont val="돋움"/>
            <family val="3"/>
            <charset val="129"/>
          </rPr>
          <t>퇴직적립금</t>
        </r>
        <r>
          <rPr>
            <sz val="9"/>
            <color indexed="81"/>
            <rFont val="Tahoma"/>
            <family val="2"/>
          </rPr>
          <t xml:space="preserve"> + </t>
        </r>
        <r>
          <rPr>
            <sz val="9"/>
            <color indexed="81"/>
            <rFont val="돋움"/>
            <family val="3"/>
            <charset val="129"/>
          </rPr>
          <t xml:space="preserve">이율
</t>
        </r>
      </text>
    </comment>
    <comment ref="H37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총퇴직금은
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년퇴직금</t>
        </r>
        <r>
          <rPr>
            <sz val="9"/>
            <color indexed="81"/>
            <rFont val="Tahoma"/>
            <family val="2"/>
          </rPr>
          <t xml:space="preserve"> * </t>
        </r>
        <r>
          <rPr>
            <sz val="9"/>
            <color indexed="81"/>
            <rFont val="돋움"/>
            <family val="3"/>
            <charset val="129"/>
          </rPr>
          <t>근무년수
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계산하실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<sst xmlns="http://schemas.openxmlformats.org/spreadsheetml/2006/main" count="106" uniqueCount="85">
  <si>
    <t>요약</t>
  </si>
  <si>
    <t>원인NO</t>
    <phoneticPr fontId="1" type="noConversion"/>
  </si>
  <si>
    <t>남는잔액</t>
    <phoneticPr fontId="1" type="noConversion"/>
  </si>
  <si>
    <t>근무일수</t>
    <phoneticPr fontId="2" type="noConversion"/>
  </si>
  <si>
    <t>주차수</t>
    <phoneticPr fontId="2" type="noConversion"/>
  </si>
  <si>
    <t>기관부담금</t>
    <phoneticPr fontId="2" type="noConversion"/>
  </si>
  <si>
    <t>연금</t>
    <phoneticPr fontId="2" type="noConversion"/>
  </si>
  <si>
    <t>건강</t>
    <phoneticPr fontId="2" type="noConversion"/>
  </si>
  <si>
    <t>노인장기</t>
    <phoneticPr fontId="2" type="noConversion"/>
  </si>
  <si>
    <t>고용</t>
    <phoneticPr fontId="2" type="noConversion"/>
  </si>
  <si>
    <t>산재</t>
    <phoneticPr fontId="2" type="noConversion"/>
  </si>
  <si>
    <t>본인</t>
    <phoneticPr fontId="2" type="noConversion"/>
  </si>
  <si>
    <t>기관</t>
    <phoneticPr fontId="2" type="noConversion"/>
  </si>
  <si>
    <t>4대보험</t>
    <phoneticPr fontId="2" type="noConversion"/>
  </si>
  <si>
    <t>월차수당</t>
    <phoneticPr fontId="2" type="noConversion"/>
  </si>
  <si>
    <t>작성일</t>
    <phoneticPr fontId="3" type="noConversion"/>
  </si>
  <si>
    <t>제작자</t>
    <phoneticPr fontId="3" type="noConversion"/>
  </si>
  <si>
    <t>지원사이트</t>
    <phoneticPr fontId="3" type="noConversion"/>
  </si>
  <si>
    <t>2013.12.22</t>
    <phoneticPr fontId="3" type="noConversion"/>
  </si>
  <si>
    <t>예상금액</t>
    <phoneticPr fontId="2" type="noConversion"/>
  </si>
  <si>
    <t>인건비지급</t>
    <phoneticPr fontId="1" type="noConversion"/>
  </si>
  <si>
    <t>항목</t>
    <phoneticPr fontId="3" type="noConversion"/>
  </si>
  <si>
    <t>내용</t>
    <phoneticPr fontId="3" type="noConversion"/>
  </si>
  <si>
    <t>시급</t>
    <phoneticPr fontId="3" type="noConversion"/>
  </si>
  <si>
    <t>근무시간</t>
    <phoneticPr fontId="3" type="noConversion"/>
  </si>
  <si>
    <t>옵션</t>
    <phoneticPr fontId="3" type="noConversion"/>
  </si>
  <si>
    <t>내용설명</t>
    <phoneticPr fontId="3" type="noConversion"/>
  </si>
  <si>
    <t>월차수당</t>
    <phoneticPr fontId="3" type="noConversion"/>
  </si>
  <si>
    <t>근무시작일</t>
    <phoneticPr fontId="3" type="noConversion"/>
  </si>
  <si>
    <t>근무종료일</t>
    <phoneticPr fontId="3" type="noConversion"/>
  </si>
  <si>
    <t>하루 근무시간</t>
    <phoneticPr fontId="3" type="noConversion"/>
  </si>
  <si>
    <t>기준월</t>
    <phoneticPr fontId="1" type="noConversion"/>
  </si>
  <si>
    <t>예산 배부액</t>
    <phoneticPr fontId="3" type="noConversion"/>
  </si>
  <si>
    <t>근로일 합계</t>
    <phoneticPr fontId="3" type="noConversion"/>
  </si>
  <si>
    <t>사용갯수</t>
    <phoneticPr fontId="3" type="noConversion"/>
  </si>
  <si>
    <t>직원명</t>
    <phoneticPr fontId="3" type="noConversion"/>
  </si>
  <si>
    <t>월차사용일</t>
    <phoneticPr fontId="3" type="noConversion"/>
  </si>
  <si>
    <t>월기준급여</t>
    <phoneticPr fontId="3" type="noConversion"/>
  </si>
  <si>
    <t>1일평균임금</t>
    <phoneticPr fontId="3" type="noConversion"/>
  </si>
  <si>
    <t>예산대비잔액</t>
    <phoneticPr fontId="3" type="noConversion"/>
  </si>
  <si>
    <t>최종3월급여</t>
    <phoneticPr fontId="3" type="noConversion"/>
  </si>
  <si>
    <t>1년퇴직금</t>
    <phoneticPr fontId="3" type="noConversion"/>
  </si>
  <si>
    <t>총퇴직금</t>
    <phoneticPr fontId="3" type="noConversion"/>
  </si>
  <si>
    <t>총잔액</t>
    <phoneticPr fontId="3" type="noConversion"/>
  </si>
  <si>
    <t>퇴직금이율</t>
    <phoneticPr fontId="3" type="noConversion"/>
  </si>
  <si>
    <t>퇴직적립금</t>
    <phoneticPr fontId="3" type="noConversion"/>
  </si>
  <si>
    <t>시급제직원 인건비 계산하기</t>
    <phoneticPr fontId="1" type="noConversion"/>
  </si>
  <si>
    <t>3. 기본 설정은 주 5일 근무(일6시간)로 작성되어있습니다.</t>
    <phoneticPr fontId="18" type="noConversion"/>
  </si>
  <si>
    <r>
      <t xml:space="preserve">4. </t>
    </r>
    <r>
      <rPr>
        <sz val="11"/>
        <color rgb="FFFF0000"/>
        <rFont val="맑은 고딕"/>
        <family val="3"/>
        <charset val="129"/>
        <scheme val="minor"/>
      </rPr>
      <t>최초 고용</t>
    </r>
    <r>
      <rPr>
        <sz val="11"/>
        <color theme="1"/>
        <rFont val="맑은 고딕"/>
        <family val="3"/>
        <charset val="129"/>
        <scheme val="minor"/>
      </rPr>
      <t>시, 월기준급여는 "</t>
    </r>
    <r>
      <rPr>
        <sz val="11"/>
        <color rgb="FF2E13F9"/>
        <rFont val="맑은 고딕"/>
        <family val="3"/>
        <charset val="129"/>
        <scheme val="minor"/>
      </rPr>
      <t>자동계산</t>
    </r>
    <r>
      <rPr>
        <sz val="11"/>
        <color theme="1"/>
        <rFont val="맑은 고딕"/>
        <family val="3"/>
        <charset val="129"/>
        <scheme val="minor"/>
      </rPr>
      <t>" 버튼을 눌러서 나오는 급여를 4대보험 신고시 입력하시기 바랍니다.</t>
    </r>
    <phoneticPr fontId="18" type="noConversion"/>
  </si>
  <si>
    <t>기존퇴직금총액</t>
    <phoneticPr fontId="3" type="noConversion"/>
  </si>
  <si>
    <t>디카프료</t>
    <phoneticPr fontId="3" type="noConversion"/>
  </si>
  <si>
    <t>퇴직금은 4대보험납부에 포함되지 않는 퇴직수당이며, 최종 3개월 급여로 계산됩니다.</t>
    <phoneticPr fontId="3" type="noConversion"/>
  </si>
  <si>
    <t>근무시작후 화요일 갯수만큼 주차 발생</t>
    <phoneticPr fontId="3" type="noConversion"/>
  </si>
  <si>
    <t>인건비 + 4대보험 기관부담금 합계</t>
    <phoneticPr fontId="3" type="noConversion"/>
  </si>
  <si>
    <t>월별예산잔액</t>
    <phoneticPr fontId="3" type="noConversion"/>
  </si>
  <si>
    <t>자동계산시 "1년총급여액/12월"이 월기준급여가 됩니다.</t>
    <phoneticPr fontId="3" type="noConversion"/>
  </si>
  <si>
    <t>1년총급여액은 인건비지급 + 월차수당이 1년간 총 급여액입니다.</t>
    <phoneticPr fontId="3" type="noConversion"/>
  </si>
  <si>
    <t>삼일절</t>
  </si>
  <si>
    <t>어린이날</t>
  </si>
  <si>
    <t>석가탄신일</t>
  </si>
  <si>
    <t>현충일</t>
  </si>
  <si>
    <t>광복절</t>
  </si>
  <si>
    <t>추석</t>
  </si>
  <si>
    <t>개천절</t>
  </si>
  <si>
    <t>새해</t>
    <phoneticPr fontId="18" type="noConversion"/>
  </si>
  <si>
    <t>설날</t>
    <phoneticPr fontId="18" type="noConversion"/>
  </si>
  <si>
    <t>선거일</t>
    <phoneticPr fontId="18" type="noConversion"/>
  </si>
  <si>
    <t>추석(대체휴무)</t>
    <phoneticPr fontId="18" type="noConversion"/>
  </si>
  <si>
    <t>한글날</t>
    <phoneticPr fontId="18" type="noConversion"/>
  </si>
  <si>
    <t>크리스마스</t>
    <phoneticPr fontId="18" type="noConversion"/>
  </si>
  <si>
    <t>휴일</t>
    <phoneticPr fontId="18" type="noConversion"/>
  </si>
  <si>
    <t>휴일명</t>
    <phoneticPr fontId="18" type="noConversion"/>
  </si>
  <si>
    <t>요일</t>
    <phoneticPr fontId="18" type="noConversion"/>
  </si>
  <si>
    <t>기준 시급</t>
    <phoneticPr fontId="3" type="noConversion"/>
  </si>
  <si>
    <t>5. 만약 일급으로 지급하는 경우 시급과 근무시간을 조절하여, 월차수당이 일급여가 되도록 설정하시기 바랍니다.</t>
    <phoneticPr fontId="18" type="noConversion"/>
  </si>
  <si>
    <t>최종3월근무일수</t>
    <phoneticPr fontId="3" type="noConversion"/>
  </si>
  <si>
    <t>http://asamo.sw4u.kr
(트위터 @dikafryo)</t>
    <phoneticPr fontId="3" type="noConversion"/>
  </si>
  <si>
    <t>이칸은 손대지말것</t>
    <phoneticPr fontId="18" type="noConversion"/>
  </si>
  <si>
    <t>1. 근무일수는 국가기관 기본 근무일수로 작성되어있습니다.</t>
    <phoneticPr fontId="18" type="noConversion"/>
  </si>
  <si>
    <t>2. 입력은 노랑색 셀만 입력하시기 바랍니다.</t>
    <phoneticPr fontId="18" type="noConversion"/>
  </si>
  <si>
    <t>[사용법]</t>
    <phoneticPr fontId="18" type="noConversion"/>
  </si>
  <si>
    <t>1. "1.휴일설정" 시트에서 먼저 올해 휴무일을 모두 입력하시기 바랍니다. 개교기념일 및 회사 창립기념일 등의 휴일도 입력하세요.</t>
    <phoneticPr fontId="18" type="noConversion"/>
  </si>
  <si>
    <t>2. "2.직원급여 계산" 시트에서 셀바탕이 노랑색인 칸을 채용자에 맞게 입력하시면 됩니다.</t>
    <phoneticPr fontId="18" type="noConversion"/>
  </si>
  <si>
    <t>그외예산</t>
    <phoneticPr fontId="2" type="noConversion"/>
  </si>
  <si>
    <t>인건비예산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</si>
</sst>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);[Red]\(#,##0\)"/>
    <numFmt numFmtId="177" formatCode="_-* #,##0_-;\-* #,##0_-;_-* &quot;-&quot;??_-;_-@_-"/>
    <numFmt numFmtId="178" formatCode="_-* #,##0_-;\-* #,##0_-;_-* &quot;-&quot;?_-;_-@_-"/>
    <numFmt numFmtId="179" formatCode="yyyy&quot;년&quot;\ m&quot;월&quot;;@"/>
    <numFmt numFmtId="180" formatCode="0_);[Red]\(0\)"/>
    <numFmt numFmtId="181" formatCode="0_ "/>
  </numFmts>
  <fonts count="2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6" tint="-0.249977111117893"/>
      <name val="맑은 고딕"/>
      <family val="3"/>
      <charset val="129"/>
      <scheme val="minor"/>
    </font>
    <font>
      <sz val="11"/>
      <color theme="6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2E13F9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1"/>
      <color rgb="FF444444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A5A5A5"/>
      </patternFill>
    </fill>
    <fill>
      <patternFill patternType="solid">
        <fgColor theme="8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/>
        <bgColor theme="6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6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double">
        <color theme="8"/>
      </top>
      <bottom style="thin">
        <color theme="8"/>
      </bottom>
      <diagonal/>
    </border>
    <border>
      <left/>
      <right/>
      <top style="double">
        <color theme="8"/>
      </top>
      <bottom style="thin">
        <color theme="8"/>
      </bottom>
      <diagonal/>
    </border>
    <border>
      <left/>
      <right style="thin">
        <color theme="8"/>
      </right>
      <top style="double">
        <color theme="8"/>
      </top>
      <bottom style="thin">
        <color theme="8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5" fillId="2" borderId="2" applyNumberFormat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6" fillId="4" borderId="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41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9" fontId="0" fillId="0" borderId="0" xfId="0" applyNumberFormat="1">
      <alignment vertical="center"/>
    </xf>
    <xf numFmtId="41" fontId="4" fillId="3" borderId="3" xfId="2" applyNumberFormat="1" applyFont="1">
      <alignment vertical="center"/>
    </xf>
    <xf numFmtId="41" fontId="0" fillId="3" borderId="3" xfId="2" applyNumberFormat="1" applyFont="1">
      <alignment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left" vertical="center"/>
    </xf>
    <xf numFmtId="0" fontId="8" fillId="0" borderId="0" xfId="5" applyFill="1" applyBorder="1" applyAlignment="1">
      <alignment horizontal="left" vertical="center"/>
    </xf>
    <xf numFmtId="0" fontId="0" fillId="0" borderId="0" xfId="0" applyFill="1">
      <alignment vertical="center"/>
    </xf>
    <xf numFmtId="41" fontId="12" fillId="3" borderId="1" xfId="4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41" fontId="12" fillId="0" borderId="1" xfId="4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12" fillId="3" borderId="1" xfId="4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12" fillId="0" borderId="1" xfId="0" applyNumberFormat="1" applyFont="1" applyBorder="1" applyAlignment="1">
      <alignment horizontal="center" vertical="center"/>
    </xf>
    <xf numFmtId="180" fontId="0" fillId="0" borderId="7" xfId="0" applyNumberFormat="1" applyFont="1" applyBorder="1" applyAlignment="1">
      <alignment vertical="center"/>
    </xf>
    <xf numFmtId="0" fontId="6" fillId="5" borderId="11" xfId="0" applyFont="1" applyFill="1" applyBorder="1">
      <alignment vertical="center"/>
    </xf>
    <xf numFmtId="0" fontId="6" fillId="5" borderId="12" xfId="0" applyFont="1" applyFill="1" applyBorder="1">
      <alignment vertical="center"/>
    </xf>
    <xf numFmtId="0" fontId="6" fillId="5" borderId="13" xfId="0" applyFont="1" applyFill="1" applyBorder="1">
      <alignment vertical="center"/>
    </xf>
    <xf numFmtId="0" fontId="0" fillId="0" borderId="12" xfId="0" applyFont="1" applyBorder="1">
      <alignment vertical="center"/>
    </xf>
    <xf numFmtId="177" fontId="0" fillId="0" borderId="13" xfId="0" applyNumberFormat="1" applyFont="1" applyBorder="1">
      <alignment vertical="center"/>
    </xf>
    <xf numFmtId="41" fontId="16" fillId="0" borderId="14" xfId="4" applyNumberFormat="1" applyFont="1" applyBorder="1">
      <alignment vertical="center"/>
    </xf>
    <xf numFmtId="0" fontId="16" fillId="0" borderId="15" xfId="0" applyFont="1" applyBorder="1">
      <alignment vertical="center"/>
    </xf>
    <xf numFmtId="41" fontId="16" fillId="0" borderId="16" xfId="4" applyNumberFormat="1" applyFont="1" applyBorder="1">
      <alignment vertical="center"/>
    </xf>
    <xf numFmtId="0" fontId="0" fillId="6" borderId="0" xfId="0" applyFill="1">
      <alignment vertical="center"/>
    </xf>
    <xf numFmtId="0" fontId="0" fillId="6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0" xfId="0" applyBorder="1">
      <alignment vertical="center"/>
    </xf>
    <xf numFmtId="0" fontId="17" fillId="7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41" fontId="6" fillId="0" borderId="0" xfId="3" applyNumberFormat="1" applyFill="1" applyBorder="1">
      <alignment vertical="center"/>
    </xf>
    <xf numFmtId="0" fontId="0" fillId="0" borderId="0" xfId="0" applyFill="1" applyBorder="1">
      <alignment vertical="center"/>
    </xf>
    <xf numFmtId="41" fontId="4" fillId="0" borderId="0" xfId="4" applyFont="1" applyFill="1" applyBorder="1">
      <alignment vertical="center"/>
    </xf>
    <xf numFmtId="177" fontId="5" fillId="0" borderId="0" xfId="1" applyNumberFormat="1" applyFill="1" applyBorder="1">
      <alignment vertical="center"/>
    </xf>
    <xf numFmtId="41" fontId="0" fillId="0" borderId="0" xfId="0" applyNumberFormat="1" applyFill="1" applyBorder="1">
      <alignment vertical="center"/>
    </xf>
    <xf numFmtId="41" fontId="0" fillId="6" borderId="1" xfId="4" applyFont="1" applyFill="1" applyBorder="1">
      <alignment vertical="center"/>
    </xf>
    <xf numFmtId="10" fontId="0" fillId="6" borderId="1" xfId="0" applyNumberFormat="1" applyFill="1" applyBorder="1">
      <alignment vertical="center"/>
    </xf>
    <xf numFmtId="177" fontId="0" fillId="6" borderId="1" xfId="0" applyNumberFormat="1" applyFill="1" applyBorder="1">
      <alignment vertical="center"/>
    </xf>
    <xf numFmtId="177" fontId="6" fillId="4" borderId="1" xfId="3" applyNumberFormat="1" applyBorder="1">
      <alignment vertical="center"/>
    </xf>
    <xf numFmtId="0" fontId="14" fillId="9" borderId="17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5" fillId="10" borderId="6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21" fillId="6" borderId="1" xfId="0" applyNumberFormat="1" applyFont="1" applyFill="1" applyBorder="1" applyAlignment="1">
      <alignment horizontal="center" vertical="center"/>
    </xf>
    <xf numFmtId="14" fontId="22" fillId="6" borderId="1" xfId="0" applyNumberFormat="1" applyFont="1" applyFill="1" applyBorder="1" applyAlignment="1">
      <alignment horizontal="center" vertical="center" wrapText="1"/>
    </xf>
    <xf numFmtId="14" fontId="22" fillId="6" borderId="2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>
      <alignment vertical="center"/>
    </xf>
    <xf numFmtId="181" fontId="0" fillId="0" borderId="1" xfId="0" applyNumberFormat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14" fillId="9" borderId="19" xfId="0" applyFont="1" applyFill="1" applyBorder="1" applyAlignment="1">
      <alignment horizontal="center" vertical="center"/>
    </xf>
    <xf numFmtId="0" fontId="8" fillId="10" borderId="19" xfId="5" applyFont="1" applyFill="1" applyBorder="1" applyAlignment="1">
      <alignment horizontal="center" vertical="center" wrapText="1"/>
    </xf>
    <xf numFmtId="0" fontId="0" fillId="8" borderId="1" xfId="0" applyFill="1" applyBorder="1">
      <alignment vertical="center"/>
    </xf>
    <xf numFmtId="0" fontId="8" fillId="10" borderId="6" xfId="5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0" fontId="22" fillId="6" borderId="2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41" fontId="4" fillId="0" borderId="3" xfId="2" applyNumberFormat="1" applyFont="1" applyFill="1">
      <alignment vertical="center"/>
    </xf>
    <xf numFmtId="177" fontId="0" fillId="6" borderId="11" xfId="0" applyNumberFormat="1" applyFont="1" applyFill="1" applyBorder="1">
      <alignment vertical="center"/>
    </xf>
    <xf numFmtId="178" fontId="0" fillId="6" borderId="11" xfId="0" applyNumberFormat="1" applyFont="1" applyFill="1" applyBorder="1">
      <alignment vertical="center"/>
    </xf>
    <xf numFmtId="177" fontId="0" fillId="6" borderId="13" xfId="0" applyNumberFormat="1" applyFont="1" applyFill="1" applyBorder="1">
      <alignment vertical="center"/>
    </xf>
  </cellXfs>
  <cellStyles count="6">
    <cellStyle name="계산" xfId="1" builtinId="22"/>
    <cellStyle name="메모" xfId="2" builtinId="10"/>
    <cellStyle name="셀 확인" xfId="3" builtinId="23"/>
    <cellStyle name="쉼표 [0]" xfId="4" builtinId="6"/>
    <cellStyle name="표준" xfId="0" builtinId="0"/>
    <cellStyle name="하이퍼링크" xfId="5" builtinId="8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auto="1"/>
        </patternFill>
      </fill>
    </dxf>
    <dxf>
      <numFmt numFmtId="33" formatCode="_-* #,##0_-;\-* #,##0_-;_-* &quot;-&quot;_-;_-@_-"/>
      <border outline="0">
        <left style="thin">
          <color rgb="FFB2B2B2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3" formatCode="_-* #,##0_-;\-* #,##0_-;_-* &quot;-&quot;_-;_-@_-"/>
      <border outline="0">
        <right style="thin">
          <color rgb="FFB2B2B2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3" formatCode="_-* #,##0_-;\-* #,##0_-;_-* &quot;-&quot;_-;_-@_-"/>
    </dxf>
    <dxf>
      <numFmt numFmtId="176" formatCode="#,##0_);[Red]\(#,##0\)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44444"/>
        <name val="돋움체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04040"/>
        <name val="돋움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44444"/>
        <name val="돋움체"/>
        <scheme val="none"/>
      </font>
      <numFmt numFmtId="19" formatCode="yyyy/mm/dd"/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</dxf>
    <dxf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3" formatCode="_-* #,##0_-;\-* #,##0_-;_-* &quot;-&quot;_-;_-@_-"/>
    </dxf>
    <dxf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3" formatCode="_-* #,##0_-;\-* #,##0_-;_-* &quot;-&quot;_-;_-@_-"/>
    </dxf>
    <dxf>
      <alignment horizontal="center" vertical="center" textRotation="0" wrapText="0" indent="0" justifyLastLine="0" shrinkToFit="0" readingOrder="0"/>
    </dxf>
    <dxf>
      <numFmt numFmtId="33" formatCode="_-* #,##0_-;\-* #,##0_-;_-* &quot;-&quot;_-;_-@_-"/>
    </dxf>
    <dxf>
      <numFmt numFmtId="179" formatCode="yyyy&quot;년&quot;\ m&quot;월&quot;;@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2E13F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자동계산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219075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주차계산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0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근무일수계산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표1" displayName="표1" ref="A1:C18" totalsRowShown="0" headerRowDxfId="5" dataDxfId="7" tableBorderDxfId="6">
  <autoFilter ref="A1:C18"/>
  <tableColumns count="3">
    <tableColumn id="1" name="휴일" dataDxfId="10"/>
    <tableColumn id="2" name="휴일명" dataDxfId="8"/>
    <tableColumn id="3" name="요일" dataDxfId="9">
      <calculatedColumnFormula>IF(WEEKDAY(표1[[#This Row],[휴일]],2)&lt;6,1,0)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표2_5" displayName="표2_5" ref="A13:C26" totalsRowCount="1" headerRowDxfId="20">
  <autoFilter ref="A13:C25"/>
  <tableColumns count="3">
    <tableColumn id="1" name="기준월" totalsRowLabel="요약" dataDxfId="19"/>
    <tableColumn id="3" name="인건비예산" totalsRowFunction="sum" dataDxfId="18" totalsRowDxfId="4" dataCellStyle="메모"/>
    <tableColumn id="2" name="그외예산" totalsRowFunction="sum" totalsRowDxfId="3" dataCellStyle="메모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5" name="표3_6" displayName="표3_6" ref="F13:G26" totalsRowCount="1" headerRowDxfId="17">
  <autoFilter ref="F13:G25"/>
  <tableColumns count="2">
    <tableColumn id="2" name="원인NO" totalsRowDxfId="16" dataCellStyle="메모"/>
    <tableColumn id="3" name="인건비지급" totalsRowFunction="sum" dataDxfId="15" totalsRowDxfId="14" dataCellStyle="메모">
      <calculatedColumnFormula>$B$8*(표35_7[[#This Row],[근무일수]]+표35_7[[#This Row],[주차수]])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10" name="표6_811" displayName="표6_811" ref="H13:J26" totalsRowCount="1">
  <autoFilter ref="H13:J25"/>
  <tableColumns count="3">
    <tableColumn id="2" name="월차수당" totalsRowFunction="sum" dataDxfId="2" totalsRowDxfId="13" dataCellStyle="메모">
      <calculatedColumnFormula>$B$8</calculatedColumnFormula>
    </tableColumn>
    <tableColumn id="4" name="기관부담금" totalsRowFunction="sum" dataDxfId="0" dataCellStyle="메모">
      <calculatedColumnFormula>$F$34</calculatedColumnFormula>
    </tableColumn>
    <tableColumn id="3" name="남는잔액" totalsRowFunction="sum" dataDxfId="1" totalsRowDxfId="12">
      <calculatedColumnFormula>B14+C14-G14-H14-I14</calculatedColumnFormula>
    </tableColumn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6" name="표35_7" displayName="표35_7" ref="D13:E26" totalsRowCount="1">
  <autoFilter ref="D13:E25"/>
  <tableColumns count="2">
    <tableColumn id="1" name="근무일수" totalsRowFunction="sum" dataDxfId="11"/>
    <tableColumn id="3" name="주차수" totalsRowFunction="sum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omments" Target="../comments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asamo.sw4u.kr(&#53944;&#50948;&#53552;%20@dikafryo)/" TargetMode="External"/><Relationship Id="rId6" Type="http://schemas.openxmlformats.org/officeDocument/2006/relationships/ctrlProp" Target="../ctrlProps/ctrlProp2.xml"/><Relationship Id="rId11" Type="http://schemas.openxmlformats.org/officeDocument/2006/relationships/table" Target="../tables/table5.xml"/><Relationship Id="rId5" Type="http://schemas.openxmlformats.org/officeDocument/2006/relationships/ctrlProp" Target="../ctrlProps/ctrlProp1.xml"/><Relationship Id="rId10" Type="http://schemas.openxmlformats.org/officeDocument/2006/relationships/table" Target="../tables/table4.xml"/><Relationship Id="rId4" Type="http://schemas.openxmlformats.org/officeDocument/2006/relationships/vmlDrawing" Target="../drawings/vmlDrawing2.vml"/><Relationship Id="rId9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asamo.sw4u.kr(&#53944;&#50948;&#53552;%20@dikafryo)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A14"/>
  <sheetViews>
    <sheetView workbookViewId="0">
      <selection activeCell="A15" sqref="A15"/>
    </sheetView>
  </sheetViews>
  <sheetFormatPr defaultRowHeight="16.5"/>
  <sheetData>
    <row r="2" spans="1:1">
      <c r="A2" t="s">
        <v>78</v>
      </c>
    </row>
    <row r="4" spans="1:1">
      <c r="A4" t="s">
        <v>79</v>
      </c>
    </row>
    <row r="6" spans="1:1">
      <c r="A6" t="s">
        <v>47</v>
      </c>
    </row>
    <row r="8" spans="1:1">
      <c r="A8" t="s">
        <v>48</v>
      </c>
    </row>
    <row r="10" spans="1:1">
      <c r="A10" t="s">
        <v>74</v>
      </c>
    </row>
    <row r="12" spans="1:1">
      <c r="A12" t="s">
        <v>80</v>
      </c>
    </row>
    <row r="13" spans="1:1">
      <c r="A13" t="s">
        <v>81</v>
      </c>
    </row>
    <row r="14" spans="1:1">
      <c r="A14" t="s">
        <v>82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E18"/>
  <sheetViews>
    <sheetView workbookViewId="0">
      <selection activeCell="E8" sqref="E8"/>
    </sheetView>
  </sheetViews>
  <sheetFormatPr defaultRowHeight="16.5"/>
  <cols>
    <col min="1" max="1" width="11.625" style="35" bestFit="1" customWidth="1"/>
    <col min="2" max="2" width="17.75" style="35" customWidth="1"/>
    <col min="3" max="3" width="7.5" bestFit="1" customWidth="1"/>
    <col min="4" max="4" width="12.5" customWidth="1"/>
    <col min="5" max="5" width="17.875" bestFit="1" customWidth="1"/>
  </cols>
  <sheetData>
    <row r="1" spans="1:5">
      <c r="A1" s="76" t="s">
        <v>70</v>
      </c>
      <c r="B1" s="75" t="s">
        <v>71</v>
      </c>
      <c r="C1" s="75" t="s">
        <v>72</v>
      </c>
    </row>
    <row r="2" spans="1:5">
      <c r="A2" s="58">
        <v>41640</v>
      </c>
      <c r="B2" s="72" t="s">
        <v>64</v>
      </c>
      <c r="C2" s="57">
        <f>IF(WEEKDAY(표1[[#This Row],[휴일]],2)&lt;6,1,0)</f>
        <v>1</v>
      </c>
      <c r="E2" s="70" t="s">
        <v>77</v>
      </c>
    </row>
    <row r="3" spans="1:5">
      <c r="A3" s="58">
        <v>41669</v>
      </c>
      <c r="B3" s="72" t="s">
        <v>65</v>
      </c>
      <c r="C3" s="57">
        <f>IF(WEEKDAY(표1[[#This Row],[휴일]],2)&lt;6,1,0)</f>
        <v>1</v>
      </c>
      <c r="E3" s="61">
        <v>41974</v>
      </c>
    </row>
    <row r="4" spans="1:5">
      <c r="A4" s="59">
        <v>41670</v>
      </c>
      <c r="B4" s="73" t="s">
        <v>65</v>
      </c>
      <c r="C4" s="57">
        <f>IF(WEEKDAY(표1[[#This Row],[휴일]],2)&lt;6,1,0)</f>
        <v>1</v>
      </c>
      <c r="E4" s="61">
        <v>42004</v>
      </c>
    </row>
    <row r="5" spans="1:5">
      <c r="A5" s="59">
        <v>41671</v>
      </c>
      <c r="B5" s="73" t="s">
        <v>65</v>
      </c>
      <c r="C5" s="57">
        <f>IF(WEEKDAY(표1[[#This Row],[휴일]],2)&lt;6,1,0)</f>
        <v>0</v>
      </c>
      <c r="E5" s="62">
        <v>1</v>
      </c>
    </row>
    <row r="6" spans="1:5">
      <c r="A6" s="59">
        <v>41699</v>
      </c>
      <c r="B6" s="73" t="s">
        <v>57</v>
      </c>
      <c r="C6" s="57">
        <f>IF(WEEKDAY(표1[[#This Row],[휴일]],2)&lt;6,1,0)</f>
        <v>0</v>
      </c>
    </row>
    <row r="7" spans="1:5">
      <c r="A7" s="59">
        <v>41764</v>
      </c>
      <c r="B7" s="73" t="s">
        <v>58</v>
      </c>
      <c r="C7" s="57">
        <f>IF(WEEKDAY(표1[[#This Row],[휴일]],2)&lt;6,1,0)</f>
        <v>1</v>
      </c>
    </row>
    <row r="8" spans="1:5">
      <c r="A8" s="59">
        <v>41765</v>
      </c>
      <c r="B8" s="73" t="s">
        <v>59</v>
      </c>
      <c r="C8" s="57">
        <f>IF(WEEKDAY(표1[[#This Row],[휴일]],2)&lt;6,1,0)</f>
        <v>1</v>
      </c>
    </row>
    <row r="9" spans="1:5">
      <c r="A9" s="59">
        <v>41794</v>
      </c>
      <c r="B9" s="73" t="s">
        <v>66</v>
      </c>
      <c r="C9" s="57">
        <f>IF(WEEKDAY(표1[[#This Row],[휴일]],2)&lt;6,1,0)</f>
        <v>1</v>
      </c>
    </row>
    <row r="10" spans="1:5">
      <c r="A10" s="59">
        <v>41796</v>
      </c>
      <c r="B10" s="73" t="s">
        <v>60</v>
      </c>
      <c r="C10" s="57">
        <f>IF(WEEKDAY(표1[[#This Row],[휴일]],2)&lt;6,1,0)</f>
        <v>1</v>
      </c>
    </row>
    <row r="11" spans="1:5">
      <c r="A11" s="59">
        <v>41866</v>
      </c>
      <c r="B11" s="73" t="s">
        <v>61</v>
      </c>
      <c r="C11" s="57">
        <f>IF(WEEKDAY(표1[[#This Row],[휴일]],2)&lt;6,1,0)</f>
        <v>1</v>
      </c>
    </row>
    <row r="12" spans="1:5">
      <c r="A12" s="59">
        <v>41889</v>
      </c>
      <c r="B12" s="73" t="s">
        <v>62</v>
      </c>
      <c r="C12" s="57">
        <f>IF(WEEKDAY(표1[[#This Row],[휴일]],2)&lt;6,1,0)</f>
        <v>0</v>
      </c>
    </row>
    <row r="13" spans="1:5">
      <c r="A13" s="59">
        <v>41890</v>
      </c>
      <c r="B13" s="73" t="s">
        <v>62</v>
      </c>
      <c r="C13" s="57">
        <f>IF(WEEKDAY(표1[[#This Row],[휴일]],2)&lt;6,1,0)</f>
        <v>1</v>
      </c>
    </row>
    <row r="14" spans="1:5">
      <c r="A14" s="59">
        <v>41891</v>
      </c>
      <c r="B14" s="73" t="s">
        <v>62</v>
      </c>
      <c r="C14" s="57">
        <f>IF(WEEKDAY(표1[[#This Row],[휴일]],2)&lt;6,1,0)</f>
        <v>1</v>
      </c>
    </row>
    <row r="15" spans="1:5">
      <c r="A15" s="59">
        <v>41892</v>
      </c>
      <c r="B15" s="73" t="s">
        <v>67</v>
      </c>
      <c r="C15" s="57">
        <f>IF(WEEKDAY(표1[[#This Row],[휴일]],2)&lt;6,1,0)</f>
        <v>1</v>
      </c>
    </row>
    <row r="16" spans="1:5">
      <c r="A16" s="59">
        <v>41915</v>
      </c>
      <c r="B16" s="73" t="s">
        <v>63</v>
      </c>
      <c r="C16" s="57">
        <f>IF(WEEKDAY(표1[[#This Row],[휴일]],2)&lt;6,1,0)</f>
        <v>1</v>
      </c>
    </row>
    <row r="17" spans="1:3">
      <c r="A17" s="59">
        <v>41921</v>
      </c>
      <c r="B17" s="73" t="s">
        <v>68</v>
      </c>
      <c r="C17" s="57">
        <f>IF(WEEKDAY(표1[[#This Row],[휴일]],2)&lt;6,1,0)</f>
        <v>1</v>
      </c>
    </row>
    <row r="18" spans="1:3">
      <c r="A18" s="60">
        <v>41998</v>
      </c>
      <c r="B18" s="74" t="s">
        <v>69</v>
      </c>
      <c r="C18" s="57">
        <f>IF(WEEKDAY(표1[[#This Row],[휴일]],2)&lt;6,1,0)</f>
        <v>1</v>
      </c>
    </row>
  </sheetData>
  <phoneticPr fontId="18" type="noConversion"/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J52"/>
  <sheetViews>
    <sheetView tabSelected="1" workbookViewId="0">
      <selection activeCell="B10" sqref="B10"/>
    </sheetView>
  </sheetViews>
  <sheetFormatPr defaultRowHeight="16.5"/>
  <cols>
    <col min="1" max="1" width="12.125" bestFit="1" customWidth="1"/>
    <col min="2" max="2" width="13.25" bestFit="1" customWidth="1"/>
    <col min="3" max="3" width="15.25" customWidth="1"/>
    <col min="4" max="4" width="10.25" customWidth="1"/>
    <col min="5" max="5" width="9.375" bestFit="1" customWidth="1"/>
    <col min="6" max="6" width="11" customWidth="1"/>
    <col min="7" max="7" width="12.875" customWidth="1"/>
    <col min="8" max="8" width="14.625" customWidth="1"/>
    <col min="9" max="9" width="13.5" bestFit="1" customWidth="1"/>
    <col min="10" max="10" width="16.25" customWidth="1"/>
    <col min="11" max="11" width="9.375" bestFit="1" customWidth="1"/>
  </cols>
  <sheetData>
    <row r="1" spans="1:10" ht="16.5" customHeight="1">
      <c r="A1" s="63" t="s">
        <v>46</v>
      </c>
      <c r="B1" s="63"/>
      <c r="C1" s="63"/>
      <c r="D1" s="63"/>
      <c r="E1" s="63"/>
      <c r="F1" s="52" t="s">
        <v>15</v>
      </c>
      <c r="G1" s="53" t="s">
        <v>16</v>
      </c>
      <c r="H1" s="67" t="s">
        <v>17</v>
      </c>
      <c r="I1" s="68"/>
      <c r="J1" s="13"/>
    </row>
    <row r="2" spans="1:10" ht="37.5" customHeight="1">
      <c r="A2" s="63"/>
      <c r="B2" s="63"/>
      <c r="C2" s="63"/>
      <c r="D2" s="63"/>
      <c r="E2" s="63"/>
      <c r="F2" s="55" t="s">
        <v>18</v>
      </c>
      <c r="G2" s="54" t="s">
        <v>50</v>
      </c>
      <c r="H2" s="71" t="s">
        <v>76</v>
      </c>
      <c r="I2" s="69"/>
    </row>
    <row r="3" spans="1:10" s="18" customFormat="1" ht="9.75" customHeight="1">
      <c r="A3" s="14"/>
      <c r="B3" s="14"/>
      <c r="C3" s="14"/>
      <c r="D3" s="14"/>
      <c r="E3" s="14"/>
      <c r="F3" s="15"/>
      <c r="G3" s="15"/>
      <c r="H3" s="16"/>
      <c r="I3" s="17"/>
    </row>
    <row r="4" spans="1:10" ht="20.25">
      <c r="A4" s="7" t="s">
        <v>21</v>
      </c>
      <c r="B4" s="7" t="s">
        <v>22</v>
      </c>
      <c r="C4" s="7" t="s">
        <v>25</v>
      </c>
      <c r="D4" s="6" t="s">
        <v>26</v>
      </c>
      <c r="E4" s="6"/>
    </row>
    <row r="5" spans="1:10" ht="20.25">
      <c r="A5" s="11" t="s">
        <v>37</v>
      </c>
      <c r="B5" s="19">
        <v>1170600</v>
      </c>
      <c r="C5" s="11"/>
      <c r="D5" s="20" t="s">
        <v>55</v>
      </c>
      <c r="E5" s="6"/>
    </row>
    <row r="6" spans="1:10" ht="20.25">
      <c r="A6" s="11" t="s">
        <v>23</v>
      </c>
      <c r="B6" s="19">
        <v>7528</v>
      </c>
      <c r="C6" s="24" t="s">
        <v>73</v>
      </c>
      <c r="D6" s="20" t="s">
        <v>56</v>
      </c>
      <c r="E6" s="12"/>
    </row>
    <row r="7" spans="1:10" ht="20.25">
      <c r="A7" s="11" t="s">
        <v>24</v>
      </c>
      <c r="B7" s="19">
        <v>6</v>
      </c>
      <c r="C7" s="24" t="s">
        <v>30</v>
      </c>
      <c r="D7" s="20" t="s">
        <v>51</v>
      </c>
      <c r="E7" s="12"/>
    </row>
    <row r="8" spans="1:10" ht="20.25">
      <c r="A8" s="11" t="s">
        <v>27</v>
      </c>
      <c r="B8" s="21">
        <f>ROUNDDOWN(B6*B7,-1)</f>
        <v>45160</v>
      </c>
      <c r="C8" s="24"/>
      <c r="D8" s="12"/>
      <c r="E8" s="12"/>
    </row>
    <row r="9" spans="1:10" ht="20.25">
      <c r="A9" s="25" t="s">
        <v>28</v>
      </c>
      <c r="B9" s="23">
        <v>41640</v>
      </c>
      <c r="D9" s="26" t="s">
        <v>52</v>
      </c>
      <c r="E9" s="12"/>
    </row>
    <row r="10" spans="1:10" ht="17.25">
      <c r="A10" s="22" t="s">
        <v>29</v>
      </c>
      <c r="B10" s="23">
        <v>42004</v>
      </c>
      <c r="C10" s="24"/>
    </row>
    <row r="12" spans="1:10" ht="20.25">
      <c r="A12" s="64" t="s">
        <v>32</v>
      </c>
      <c r="B12" s="65"/>
      <c r="C12" s="66"/>
      <c r="D12" s="64" t="s">
        <v>33</v>
      </c>
      <c r="E12" s="66"/>
      <c r="F12" s="64" t="s">
        <v>53</v>
      </c>
      <c r="G12" s="65"/>
      <c r="H12" s="65"/>
      <c r="I12" s="66"/>
      <c r="J12" s="56" t="s">
        <v>54</v>
      </c>
    </row>
    <row r="13" spans="1:10">
      <c r="A13" s="1" t="s">
        <v>31</v>
      </c>
      <c r="B13" s="1" t="s">
        <v>84</v>
      </c>
      <c r="C13" s="1" t="s">
        <v>83</v>
      </c>
      <c r="D13" t="s">
        <v>3</v>
      </c>
      <c r="E13" t="s">
        <v>4</v>
      </c>
      <c r="F13" s="1" t="s">
        <v>1</v>
      </c>
      <c r="G13" s="1" t="s">
        <v>20</v>
      </c>
      <c r="H13" t="s">
        <v>14</v>
      </c>
      <c r="I13" t="s">
        <v>5</v>
      </c>
      <c r="J13" t="s">
        <v>2</v>
      </c>
    </row>
    <row r="14" spans="1:10">
      <c r="A14" s="8">
        <v>41640</v>
      </c>
      <c r="B14" s="9">
        <v>1200000</v>
      </c>
      <c r="C14" s="9">
        <v>130000</v>
      </c>
      <c r="D14" s="35">
        <v>20</v>
      </c>
      <c r="E14">
        <v>4</v>
      </c>
      <c r="F14" s="10" t="s">
        <v>19</v>
      </c>
      <c r="G14" s="9">
        <f>$B$8*(표35_7[[#This Row],[근무일수]]+표35_7[[#This Row],[주차수]])</f>
        <v>1083840</v>
      </c>
      <c r="H14" s="9">
        <f t="shared" ref="H14:H25" si="0">$B$8</f>
        <v>45160</v>
      </c>
      <c r="I14" s="77">
        <f t="shared" ref="I14:I25" si="1">$F$34</f>
        <v>117470</v>
      </c>
      <c r="J14" s="2">
        <f t="shared" ref="J14:J25" si="2">B14+C14-G14-H14-I14</f>
        <v>83530</v>
      </c>
    </row>
    <row r="15" spans="1:10">
      <c r="A15" s="8">
        <v>41671</v>
      </c>
      <c r="B15" s="9">
        <v>1200000</v>
      </c>
      <c r="C15" s="9">
        <v>130000</v>
      </c>
      <c r="D15" s="35">
        <v>20</v>
      </c>
      <c r="E15">
        <v>4</v>
      </c>
      <c r="F15" s="10" t="s">
        <v>19</v>
      </c>
      <c r="G15" s="9">
        <f>$B$8*(표35_7[[#This Row],[근무일수]]+표35_7[[#This Row],[주차수]])</f>
        <v>1083840</v>
      </c>
      <c r="H15" s="9">
        <f t="shared" si="0"/>
        <v>45160</v>
      </c>
      <c r="I15" s="77">
        <f t="shared" si="1"/>
        <v>117470</v>
      </c>
      <c r="J15" s="2">
        <f t="shared" si="2"/>
        <v>83530</v>
      </c>
    </row>
    <row r="16" spans="1:10">
      <c r="A16" s="8">
        <v>41699</v>
      </c>
      <c r="B16" s="9">
        <v>1200000</v>
      </c>
      <c r="C16" s="9">
        <v>130000</v>
      </c>
      <c r="D16" s="35">
        <v>21</v>
      </c>
      <c r="E16">
        <v>4</v>
      </c>
      <c r="F16" s="10" t="s">
        <v>19</v>
      </c>
      <c r="G16" s="9">
        <f>$B$8*(표35_7[[#This Row],[근무일수]]+표35_7[[#This Row],[주차수]])</f>
        <v>1129000</v>
      </c>
      <c r="H16" s="9">
        <f t="shared" si="0"/>
        <v>45160</v>
      </c>
      <c r="I16" s="77">
        <f t="shared" si="1"/>
        <v>117470</v>
      </c>
      <c r="J16" s="2">
        <f t="shared" si="2"/>
        <v>38370</v>
      </c>
    </row>
    <row r="17" spans="1:10">
      <c r="A17" s="8">
        <v>41730</v>
      </c>
      <c r="B17" s="9">
        <v>1200000</v>
      </c>
      <c r="C17" s="9">
        <v>130000</v>
      </c>
      <c r="D17" s="35">
        <v>22</v>
      </c>
      <c r="E17">
        <v>5</v>
      </c>
      <c r="F17" s="10" t="s">
        <v>19</v>
      </c>
      <c r="G17" s="9">
        <f>$B$8*(표35_7[[#This Row],[근무일수]]+표35_7[[#This Row],[주차수]])</f>
        <v>1219320</v>
      </c>
      <c r="H17" s="9">
        <f t="shared" si="0"/>
        <v>45160</v>
      </c>
      <c r="I17" s="77">
        <f t="shared" si="1"/>
        <v>117470</v>
      </c>
      <c r="J17" s="2">
        <f t="shared" si="2"/>
        <v>-51950</v>
      </c>
    </row>
    <row r="18" spans="1:10">
      <c r="A18" s="8">
        <v>41760</v>
      </c>
      <c r="B18" s="9">
        <v>1200000</v>
      </c>
      <c r="C18" s="9">
        <v>130000</v>
      </c>
      <c r="D18" s="35">
        <v>20</v>
      </c>
      <c r="E18">
        <v>4</v>
      </c>
      <c r="F18" s="10" t="s">
        <v>19</v>
      </c>
      <c r="G18" s="9">
        <f>$B$8*(표35_7[[#This Row],[근무일수]]+표35_7[[#This Row],[주차수]])</f>
        <v>1083840</v>
      </c>
      <c r="H18" s="9">
        <f t="shared" si="0"/>
        <v>45160</v>
      </c>
      <c r="I18" s="77">
        <f t="shared" si="1"/>
        <v>117470</v>
      </c>
      <c r="J18" s="2">
        <f t="shared" si="2"/>
        <v>83530</v>
      </c>
    </row>
    <row r="19" spans="1:10">
      <c r="A19" s="8">
        <v>41791</v>
      </c>
      <c r="B19" s="9">
        <v>1200000</v>
      </c>
      <c r="C19" s="9">
        <v>130000</v>
      </c>
      <c r="D19" s="35">
        <v>19</v>
      </c>
      <c r="E19">
        <v>4</v>
      </c>
      <c r="F19" s="10" t="s">
        <v>19</v>
      </c>
      <c r="G19" s="9">
        <f>$B$8*(표35_7[[#This Row],[근무일수]]+표35_7[[#This Row],[주차수]])</f>
        <v>1038680</v>
      </c>
      <c r="H19" s="9">
        <f t="shared" si="0"/>
        <v>45160</v>
      </c>
      <c r="I19" s="77">
        <f t="shared" si="1"/>
        <v>117470</v>
      </c>
      <c r="J19" s="2">
        <f t="shared" si="2"/>
        <v>128690</v>
      </c>
    </row>
    <row r="20" spans="1:10">
      <c r="A20" s="8">
        <v>41821</v>
      </c>
      <c r="B20" s="9">
        <v>1200000</v>
      </c>
      <c r="C20" s="9">
        <v>130000</v>
      </c>
      <c r="D20" s="35">
        <v>23</v>
      </c>
      <c r="E20">
        <v>5</v>
      </c>
      <c r="F20" s="10" t="s">
        <v>19</v>
      </c>
      <c r="G20" s="9">
        <f>$B$8*(표35_7[[#This Row],[근무일수]]+표35_7[[#This Row],[주차수]])</f>
        <v>1264480</v>
      </c>
      <c r="H20" s="9">
        <f t="shared" si="0"/>
        <v>45160</v>
      </c>
      <c r="I20" s="77">
        <f t="shared" si="1"/>
        <v>117470</v>
      </c>
      <c r="J20" s="2">
        <f t="shared" si="2"/>
        <v>-97110</v>
      </c>
    </row>
    <row r="21" spans="1:10">
      <c r="A21" s="8">
        <v>41852</v>
      </c>
      <c r="B21" s="9">
        <v>1200000</v>
      </c>
      <c r="C21" s="9">
        <v>130000</v>
      </c>
      <c r="D21" s="35">
        <v>20</v>
      </c>
      <c r="E21">
        <v>4</v>
      </c>
      <c r="F21" s="10" t="s">
        <v>19</v>
      </c>
      <c r="G21" s="9">
        <f>$B$8*(표35_7[[#This Row],[근무일수]]+표35_7[[#This Row],[주차수]])</f>
        <v>1083840</v>
      </c>
      <c r="H21" s="9">
        <f t="shared" si="0"/>
        <v>45160</v>
      </c>
      <c r="I21" s="77">
        <f t="shared" si="1"/>
        <v>117470</v>
      </c>
      <c r="J21" s="2">
        <f t="shared" si="2"/>
        <v>83530</v>
      </c>
    </row>
    <row r="22" spans="1:10">
      <c r="A22" s="8">
        <v>41883</v>
      </c>
      <c r="B22" s="9">
        <v>1200000</v>
      </c>
      <c r="C22" s="9">
        <v>130000</v>
      </c>
      <c r="D22" s="35">
        <v>19</v>
      </c>
      <c r="E22">
        <v>5</v>
      </c>
      <c r="F22" s="10" t="s">
        <v>19</v>
      </c>
      <c r="G22" s="9">
        <f>$B$8*(표35_7[[#This Row],[근무일수]]+표35_7[[#This Row],[주차수]])</f>
        <v>1083840</v>
      </c>
      <c r="H22" s="9">
        <f t="shared" si="0"/>
        <v>45160</v>
      </c>
      <c r="I22" s="77">
        <f t="shared" si="1"/>
        <v>117470</v>
      </c>
      <c r="J22" s="2">
        <f t="shared" si="2"/>
        <v>83530</v>
      </c>
    </row>
    <row r="23" spans="1:10">
      <c r="A23" s="8">
        <v>41913</v>
      </c>
      <c r="B23" s="9">
        <v>1200000</v>
      </c>
      <c r="C23" s="9">
        <v>130000</v>
      </c>
      <c r="D23" s="35">
        <v>21</v>
      </c>
      <c r="E23">
        <v>4</v>
      </c>
      <c r="F23" s="10" t="s">
        <v>19</v>
      </c>
      <c r="G23" s="9">
        <f>$B$8*(표35_7[[#This Row],[근무일수]]+표35_7[[#This Row],[주차수]])</f>
        <v>1129000</v>
      </c>
      <c r="H23" s="9">
        <f t="shared" si="0"/>
        <v>45160</v>
      </c>
      <c r="I23" s="77">
        <f t="shared" si="1"/>
        <v>117470</v>
      </c>
      <c r="J23" s="2">
        <f t="shared" si="2"/>
        <v>38370</v>
      </c>
    </row>
    <row r="24" spans="1:10">
      <c r="A24" s="8">
        <v>41944</v>
      </c>
      <c r="B24" s="9">
        <v>1200000</v>
      </c>
      <c r="C24" s="9">
        <v>130000</v>
      </c>
      <c r="D24" s="35">
        <v>20</v>
      </c>
      <c r="E24">
        <v>4</v>
      </c>
      <c r="F24" s="10" t="s">
        <v>19</v>
      </c>
      <c r="G24" s="9">
        <f>$B$8*(표35_7[[#This Row],[근무일수]]+표35_7[[#This Row],[주차수]])</f>
        <v>1083840</v>
      </c>
      <c r="H24" s="9">
        <f t="shared" si="0"/>
        <v>45160</v>
      </c>
      <c r="I24" s="77">
        <f t="shared" si="1"/>
        <v>117470</v>
      </c>
      <c r="J24" s="2">
        <f t="shared" si="2"/>
        <v>83530</v>
      </c>
    </row>
    <row r="25" spans="1:10">
      <c r="A25" s="8">
        <v>41974</v>
      </c>
      <c r="B25" s="9">
        <v>1200000</v>
      </c>
      <c r="C25" s="9">
        <f>130000+1200000</f>
        <v>1330000</v>
      </c>
      <c r="D25" s="35">
        <v>22</v>
      </c>
      <c r="E25">
        <v>5</v>
      </c>
      <c r="F25" s="10" t="s">
        <v>19</v>
      </c>
      <c r="G25" s="9">
        <f>$B$8*(표35_7[[#This Row],[근무일수]]+표35_7[[#This Row],[주차수]])</f>
        <v>1219320</v>
      </c>
      <c r="H25" s="9">
        <f t="shared" si="0"/>
        <v>45160</v>
      </c>
      <c r="I25" s="77">
        <f t="shared" si="1"/>
        <v>117470</v>
      </c>
      <c r="J25" s="2">
        <f t="shared" si="2"/>
        <v>1148050</v>
      </c>
    </row>
    <row r="26" spans="1:10">
      <c r="A26" t="s">
        <v>0</v>
      </c>
      <c r="B26" s="4">
        <f>SUBTOTAL(109,표2_5[인건비예산])</f>
        <v>14400000</v>
      </c>
      <c r="C26" s="3">
        <f>SUBTOTAL(109,표2_5[그외예산])</f>
        <v>2760000</v>
      </c>
      <c r="D26">
        <f>SUBTOTAL(109,표35_7[근무일수])</f>
        <v>247</v>
      </c>
      <c r="E26">
        <f>SUBTOTAL(109,표35_7[주차수])</f>
        <v>52</v>
      </c>
      <c r="F26" s="3"/>
      <c r="G26" s="3">
        <f>SUBTOTAL(109,표3_6[인건비지급])</f>
        <v>13502840</v>
      </c>
      <c r="H26" s="3">
        <f>SUBTOTAL(109,표6_811[월차수당])</f>
        <v>541920</v>
      </c>
      <c r="I26" s="3">
        <f>SUBTOTAL(109,표6_811[기관부담금])</f>
        <v>1409640</v>
      </c>
      <c r="J26" s="2">
        <f>SUBTOTAL(109,표6_811[남는잔액])</f>
        <v>1705600</v>
      </c>
    </row>
    <row r="28" spans="1:10">
      <c r="A28" s="37" t="s">
        <v>35</v>
      </c>
      <c r="B28" s="37" t="s">
        <v>36</v>
      </c>
      <c r="C28" s="37" t="s">
        <v>34</v>
      </c>
      <c r="D28" s="27" t="s">
        <v>11</v>
      </c>
      <c r="E28" s="28" t="s">
        <v>13</v>
      </c>
      <c r="F28" s="29" t="s">
        <v>12</v>
      </c>
      <c r="H28" s="41" t="s">
        <v>40</v>
      </c>
      <c r="I28" s="38">
        <f>SUM(G23:H25)</f>
        <v>3567640</v>
      </c>
    </row>
    <row r="29" spans="1:10">
      <c r="A29" s="36"/>
      <c r="B29" s="36"/>
      <c r="C29" s="36"/>
      <c r="D29" s="78">
        <f>ROUNDDOWN(B5*4.5%,-1)</f>
        <v>52670</v>
      </c>
      <c r="E29" s="30" t="s">
        <v>6</v>
      </c>
      <c r="F29" s="80">
        <f>D29</f>
        <v>52670</v>
      </c>
      <c r="H29" s="70" t="s">
        <v>75</v>
      </c>
      <c r="I29" s="48">
        <v>92</v>
      </c>
    </row>
    <row r="30" spans="1:10">
      <c r="A30" s="36"/>
      <c r="B30" s="36"/>
      <c r="C30" s="36"/>
      <c r="D30" s="79">
        <f>ROUNDDOWN(B5*2.945%,-1)</f>
        <v>34470</v>
      </c>
      <c r="E30" s="30" t="s">
        <v>7</v>
      </c>
      <c r="F30" s="80">
        <f>D30</f>
        <v>34470</v>
      </c>
      <c r="H30" s="42" t="s">
        <v>38</v>
      </c>
      <c r="I30" s="39">
        <f>ROUNDDOWN(I28/I29,0)</f>
        <v>38778</v>
      </c>
    </row>
    <row r="31" spans="1:10">
      <c r="A31" s="36"/>
      <c r="B31" s="36"/>
      <c r="C31" s="36"/>
      <c r="D31" s="79">
        <f>ROUNDDOWN(D30*6.55%,-1)</f>
        <v>2250</v>
      </c>
      <c r="E31" s="30" t="s">
        <v>8</v>
      </c>
      <c r="F31" s="80">
        <f>D31</f>
        <v>2250</v>
      </c>
      <c r="H31" s="42" t="s">
        <v>41</v>
      </c>
      <c r="I31" s="39">
        <f>ROUNDDOWN(I30*30,-1)</f>
        <v>1163340</v>
      </c>
    </row>
    <row r="32" spans="1:10">
      <c r="A32" s="36"/>
      <c r="B32" s="36"/>
      <c r="C32" s="36"/>
      <c r="D32" s="79">
        <f>ROUNDDOWN(B5*0.55%,-1)</f>
        <v>6430</v>
      </c>
      <c r="E32" s="30" t="s">
        <v>9</v>
      </c>
      <c r="F32" s="80">
        <f>ROUNDDOWN(B5*1.4%,-1)</f>
        <v>16380</v>
      </c>
      <c r="H32" s="42" t="s">
        <v>39</v>
      </c>
      <c r="I32" s="39">
        <f>표6_811[[#Totals],[남는잔액]]-I31</f>
        <v>542260</v>
      </c>
    </row>
    <row r="33" spans="1:9" ht="17.25" thickBot="1">
      <c r="A33" s="36"/>
      <c r="B33" s="36"/>
      <c r="C33" s="36"/>
      <c r="D33" s="79">
        <v>0</v>
      </c>
      <c r="E33" s="30" t="s">
        <v>10</v>
      </c>
      <c r="F33" s="31">
        <f>ROUNDDOWN(B5*1%,-1)</f>
        <v>11700</v>
      </c>
      <c r="H33" s="40"/>
      <c r="I33" s="40"/>
    </row>
    <row r="34" spans="1:9" ht="17.25" thickTop="1">
      <c r="A34" s="36"/>
      <c r="B34" s="36"/>
      <c r="C34" s="36"/>
      <c r="D34" s="32">
        <f>SUBTOTAL(109,'2.직원급여 계산'!$D$29:$D$33)</f>
        <v>95820</v>
      </c>
      <c r="E34" s="33"/>
      <c r="F34" s="34">
        <f>SUBTOTAL(109,'2.직원급여 계산'!$F$29:$F$33)</f>
        <v>117470</v>
      </c>
      <c r="H34" s="42" t="s">
        <v>45</v>
      </c>
      <c r="I34" s="48">
        <v>0</v>
      </c>
    </row>
    <row r="35" spans="1:9">
      <c r="A35" s="36"/>
      <c r="B35" s="36"/>
      <c r="C35" s="36"/>
      <c r="H35" s="42" t="s">
        <v>44</v>
      </c>
      <c r="I35" s="49">
        <v>3.2000000000000001E-2</v>
      </c>
    </row>
    <row r="36" spans="1:9">
      <c r="A36" s="36"/>
      <c r="B36" s="36"/>
      <c r="C36" s="36"/>
      <c r="H36" s="42" t="s">
        <v>49</v>
      </c>
      <c r="I36" s="39">
        <f>ROUNDDOWN(I34+I34*I35,0)</f>
        <v>0</v>
      </c>
    </row>
    <row r="37" spans="1:9">
      <c r="H37" s="42" t="s">
        <v>42</v>
      </c>
      <c r="I37" s="50">
        <f>I31</f>
        <v>1163340</v>
      </c>
    </row>
    <row r="38" spans="1:9">
      <c r="H38" s="42" t="s">
        <v>43</v>
      </c>
      <c r="I38" s="51">
        <f>표6_811[[#Totals],[남는잔액]]+I36-I37</f>
        <v>542260</v>
      </c>
    </row>
    <row r="44" spans="1:9">
      <c r="A44" s="44"/>
      <c r="B44" s="44"/>
    </row>
    <row r="45" spans="1:9">
      <c r="A45" s="44"/>
      <c r="B45" s="44"/>
    </row>
    <row r="46" spans="1:9">
      <c r="A46" s="45"/>
      <c r="B46" s="46"/>
      <c r="H46" s="2"/>
    </row>
    <row r="47" spans="1:9">
      <c r="A47" s="47"/>
      <c r="B47" s="47"/>
      <c r="H47" s="5"/>
    </row>
    <row r="48" spans="1:9">
      <c r="A48" s="44"/>
      <c r="B48" s="44"/>
      <c r="H48" s="5"/>
    </row>
    <row r="49" spans="1:8">
      <c r="A49" s="44"/>
      <c r="B49" s="44"/>
    </row>
    <row r="51" spans="1:8">
      <c r="H51" s="5"/>
    </row>
    <row r="52" spans="1:8">
      <c r="H52" s="43"/>
    </row>
  </sheetData>
  <mergeCells count="6">
    <mergeCell ref="A1:E2"/>
    <mergeCell ref="A12:C12"/>
    <mergeCell ref="D12:E12"/>
    <mergeCell ref="H1:I1"/>
    <mergeCell ref="H2:I2"/>
    <mergeCell ref="F12:I12"/>
  </mergeCells>
  <phoneticPr fontId="3" type="noConversion"/>
  <hyperlinks>
    <hyperlink ref="H2" r:id="rId1"/>
  </hyperlinks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단추5_Click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단추7_Click">
                <anchor moveWithCells="1" sizeWithCells="1">
                  <from>
                    <xdr:col>2</xdr:col>
                    <xdr:colOff>0</xdr:colOff>
                    <xdr:row>8</xdr:row>
                    <xdr:rowOff>219075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7" name="Button 24">
              <controlPr defaultSize="0" print="0" autoFill="0" autoPict="0" macro="[0]!단추24_Click">
                <anchor moveWithCells="1" sizeWithCells="1">
                  <from>
                    <xdr:col>2</xdr:col>
                    <xdr:colOff>0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4"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"/>
  <sheetViews>
    <sheetView workbookViewId="0">
      <selection activeCell="G4" sqref="G4"/>
    </sheetView>
  </sheetViews>
  <sheetFormatPr defaultRowHeight="16.5"/>
  <cols>
    <col min="1" max="1" width="10.25" bestFit="1" customWidth="1"/>
    <col min="3" max="3" width="20" bestFit="1" customWidth="1"/>
  </cols>
  <sheetData>
    <row r="1" spans="1:4">
      <c r="A1" s="52" t="s">
        <v>15</v>
      </c>
      <c r="B1" s="53" t="s">
        <v>16</v>
      </c>
      <c r="C1" s="67" t="s">
        <v>17</v>
      </c>
      <c r="D1" s="68"/>
    </row>
    <row r="2" spans="1:4" ht="51" customHeight="1">
      <c r="A2" s="55" t="s">
        <v>18</v>
      </c>
      <c r="B2" s="54" t="s">
        <v>50</v>
      </c>
      <c r="C2" s="71" t="s">
        <v>76</v>
      </c>
      <c r="D2" s="69"/>
    </row>
  </sheetData>
  <mergeCells count="2">
    <mergeCell ref="C1:D1"/>
    <mergeCell ref="C2:D2"/>
  </mergeCells>
  <phoneticPr fontId="3" type="noConversion"/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사용법</vt:lpstr>
      <vt:lpstr>1.휴일설정</vt:lpstr>
      <vt:lpstr>2.직원급여 계산</vt:lpstr>
      <vt:lpstr>h</vt:lpstr>
      <vt:lpstr>급여</vt:lpstr>
      <vt:lpstr>기본항목</vt:lpstr>
      <vt:lpstr>휴일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dikafryo</cp:lastModifiedBy>
  <cp:lastPrinted>2013-08-06T02:24:59Z</cp:lastPrinted>
  <dcterms:created xsi:type="dcterms:W3CDTF">2012-08-21T07:54:59Z</dcterms:created>
  <dcterms:modified xsi:type="dcterms:W3CDTF">2014-01-07T15:22:30Z</dcterms:modified>
</cp:coreProperties>
</file>